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523"/>
  <workbookPr/>
  <xr:revisionPtr revIDLastSave="0" documentId="8_{8E6059F3-9B09-4315-88F7-86BD91E82ABB}" xr6:coauthVersionLast="43" xr6:coauthVersionMax="43" xr10:uidLastSave="{00000000-0000-0000-0000-000000000000}"/>
  <bookViews>
    <workbookView xWindow="0" yWindow="0" windowWidth="16380" windowHeight="8190" tabRatio="500" firstSheet="1" activeTab="1" xr2:uid="{00000000-000D-0000-FFFF-FFFF00000000}"/>
  </bookViews>
  <sheets>
    <sheet name="saaty" sheetId="2" r:id="rId1"/>
    <sheet name="AHP" sheetId="3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E17" i="3" l="1"/>
  <c r="F17" i="3"/>
  <c r="E18" i="3"/>
  <c r="F18" i="3"/>
  <c r="E19" i="3"/>
  <c r="F19" i="3"/>
  <c r="F20" i="3"/>
  <c r="H3" i="3"/>
  <c r="I3" i="3"/>
  <c r="H4" i="3"/>
  <c r="I4" i="3"/>
  <c r="H5" i="3"/>
  <c r="I5" i="3"/>
  <c r="H6" i="3"/>
  <c r="I6" i="3"/>
  <c r="H7" i="3"/>
  <c r="I7" i="3"/>
  <c r="I9" i="3"/>
  <c r="J3" i="3"/>
  <c r="G20" i="3"/>
  <c r="G17" i="3"/>
  <c r="G18" i="3"/>
  <c r="G19" i="3"/>
  <c r="H17" i="3"/>
  <c r="I17" i="3"/>
  <c r="H18" i="3"/>
  <c r="I18" i="3"/>
  <c r="H19" i="3"/>
  <c r="I19" i="3"/>
  <c r="J16" i="3"/>
  <c r="F56" i="3"/>
  <c r="D45" i="3"/>
  <c r="E45" i="3"/>
  <c r="D46" i="3"/>
  <c r="E46" i="3"/>
  <c r="E47" i="3"/>
  <c r="J7" i="3"/>
  <c r="F47" i="3"/>
  <c r="F45" i="3"/>
  <c r="F46" i="3"/>
  <c r="G55" i="3"/>
  <c r="D55" i="3"/>
  <c r="E55" i="3"/>
  <c r="F55" i="3"/>
  <c r="G54" i="3"/>
  <c r="D54" i="3"/>
  <c r="E54" i="3"/>
  <c r="F54" i="3"/>
  <c r="H54" i="3"/>
  <c r="E56" i="3"/>
  <c r="H55" i="3"/>
  <c r="I53" i="3"/>
  <c r="I56" i="3"/>
  <c r="I57" i="3"/>
  <c r="F36" i="3"/>
  <c r="G36" i="3"/>
  <c r="F39" i="3"/>
  <c r="G39" i="3"/>
  <c r="F38" i="3"/>
  <c r="G38" i="3"/>
  <c r="F37" i="3"/>
  <c r="G37" i="3"/>
  <c r="F30" i="3"/>
  <c r="G30" i="3"/>
  <c r="F29" i="3"/>
  <c r="G29" i="3"/>
  <c r="F28" i="3"/>
  <c r="G28" i="3"/>
  <c r="F27" i="3"/>
  <c r="G27" i="3"/>
  <c r="C3" i="2"/>
  <c r="D3" i="2"/>
  <c r="E3" i="2"/>
  <c r="F3" i="2"/>
  <c r="G3" i="2"/>
  <c r="H3" i="2"/>
  <c r="D4" i="2"/>
  <c r="E4" i="2"/>
  <c r="G4" i="2"/>
  <c r="H4" i="2"/>
  <c r="G5" i="2"/>
  <c r="H5" i="2"/>
  <c r="D6" i="2"/>
  <c r="G6" i="2"/>
  <c r="H6" i="2"/>
  <c r="D7" i="2"/>
  <c r="G7" i="2"/>
  <c r="H7" i="2"/>
  <c r="H8" i="2"/>
  <c r="I3" i="2"/>
  <c r="I4" i="2"/>
  <c r="I5" i="2"/>
  <c r="I6" i="2"/>
  <c r="I7" i="2"/>
  <c r="J3" i="2"/>
  <c r="K3" i="2"/>
  <c r="J4" i="2"/>
  <c r="K4" i="2"/>
  <c r="J5" i="2"/>
  <c r="K5" i="2"/>
  <c r="J6" i="2"/>
  <c r="K6" i="2"/>
  <c r="J7" i="2"/>
  <c r="K7" i="2"/>
  <c r="L2" i="2"/>
  <c r="H8" i="3"/>
  <c r="I8" i="3"/>
  <c r="G31" i="3"/>
  <c r="G40" i="3"/>
  <c r="J6" i="3"/>
  <c r="H40" i="3"/>
  <c r="B53" i="2"/>
  <c r="C53" i="2"/>
  <c r="D53" i="2"/>
  <c r="F53" i="2"/>
  <c r="G53" i="2"/>
  <c r="C52" i="2"/>
  <c r="B52" i="2"/>
  <c r="F52" i="2"/>
  <c r="G52" i="2"/>
  <c r="B51" i="2"/>
  <c r="F51" i="2"/>
  <c r="G51" i="2"/>
  <c r="F50" i="2"/>
  <c r="G50" i="2"/>
  <c r="D45" i="2"/>
  <c r="C45" i="2"/>
  <c r="B45" i="2"/>
  <c r="F45" i="2"/>
  <c r="G45" i="2"/>
  <c r="F44" i="2"/>
  <c r="G44" i="2"/>
  <c r="D43" i="2"/>
  <c r="F43" i="2"/>
  <c r="G43" i="2"/>
  <c r="D42" i="2"/>
  <c r="F42" i="2"/>
  <c r="G42" i="2"/>
  <c r="F36" i="2"/>
  <c r="G36" i="2"/>
  <c r="F35" i="2"/>
  <c r="G35" i="2"/>
  <c r="B34" i="2"/>
  <c r="D34" i="2"/>
  <c r="E34" i="2"/>
  <c r="F34" i="2"/>
  <c r="G34" i="2"/>
  <c r="F33" i="2"/>
  <c r="G33" i="2"/>
  <c r="F27" i="2"/>
  <c r="G27" i="2"/>
  <c r="E26" i="2"/>
  <c r="F26" i="2"/>
  <c r="G26" i="2"/>
  <c r="B25" i="2"/>
  <c r="D25" i="2"/>
  <c r="E25" i="2"/>
  <c r="F25" i="2"/>
  <c r="G25" i="2"/>
  <c r="E24" i="2"/>
  <c r="F24" i="2"/>
  <c r="G24" i="2"/>
  <c r="G20" i="2"/>
  <c r="H20" i="2"/>
  <c r="G19" i="2"/>
  <c r="H19" i="2"/>
  <c r="G18" i="2"/>
  <c r="H18" i="2"/>
  <c r="G17" i="2"/>
  <c r="H17" i="2"/>
  <c r="F16" i="2"/>
  <c r="G16" i="2"/>
  <c r="H16" i="2"/>
  <c r="H36" i="3"/>
  <c r="H37" i="3"/>
  <c r="H38" i="3"/>
  <c r="H39" i="3"/>
  <c r="J8" i="3"/>
  <c r="J5" i="3"/>
  <c r="J4" i="3"/>
  <c r="H21" i="2"/>
  <c r="I17" i="2"/>
  <c r="I19" i="2"/>
  <c r="G28" i="2"/>
  <c r="H24" i="2"/>
  <c r="H27" i="2"/>
  <c r="G46" i="2"/>
  <c r="H44" i="2"/>
  <c r="H25" i="2"/>
  <c r="H26" i="2"/>
  <c r="I25" i="2"/>
  <c r="J25" i="2"/>
  <c r="H45" i="2"/>
  <c r="I20" i="2"/>
  <c r="I16" i="2"/>
  <c r="I18" i="2"/>
  <c r="G54" i="2"/>
  <c r="H52" i="2"/>
  <c r="H42" i="2"/>
  <c r="H43" i="2"/>
  <c r="G37" i="2"/>
  <c r="H35" i="2"/>
  <c r="I38" i="3"/>
  <c r="J38" i="3"/>
  <c r="I39" i="3"/>
  <c r="J39" i="3"/>
  <c r="I36" i="3"/>
  <c r="J36" i="3"/>
  <c r="I37" i="3"/>
  <c r="J37" i="3"/>
  <c r="H31" i="3"/>
  <c r="K3" i="3"/>
  <c r="L3" i="3"/>
  <c r="K7" i="3"/>
  <c r="L7" i="3"/>
  <c r="K4" i="3"/>
  <c r="L4" i="3"/>
  <c r="K8" i="3"/>
  <c r="L8" i="3"/>
  <c r="K5" i="3"/>
  <c r="L5" i="3"/>
  <c r="K6" i="3"/>
  <c r="L6" i="3"/>
  <c r="I42" i="2"/>
  <c r="J42" i="2"/>
  <c r="K42" i="2"/>
  <c r="I43" i="2"/>
  <c r="J43" i="2"/>
  <c r="K43" i="2"/>
  <c r="I44" i="2"/>
  <c r="J44" i="2"/>
  <c r="K44" i="2"/>
  <c r="I45" i="2"/>
  <c r="J45" i="2"/>
  <c r="K45" i="2"/>
  <c r="H36" i="2"/>
  <c r="H33" i="2"/>
  <c r="J19" i="2"/>
  <c r="K19" i="2"/>
  <c r="L19" i="2"/>
  <c r="J17" i="2"/>
  <c r="K17" i="2"/>
  <c r="L17" i="2"/>
  <c r="J20" i="2"/>
  <c r="K20" i="2"/>
  <c r="L20" i="2"/>
  <c r="J18" i="2"/>
  <c r="K18" i="2"/>
  <c r="L18" i="2"/>
  <c r="J16" i="2"/>
  <c r="K16" i="2"/>
  <c r="L16" i="2"/>
  <c r="I26" i="2"/>
  <c r="J26" i="2"/>
  <c r="I24" i="2"/>
  <c r="J24" i="2"/>
  <c r="I27" i="2"/>
  <c r="J27" i="2"/>
  <c r="K23" i="2"/>
  <c r="K28" i="2"/>
  <c r="K29" i="2"/>
  <c r="H34" i="2"/>
  <c r="H53" i="2"/>
  <c r="H51" i="2"/>
  <c r="H50" i="2"/>
  <c r="K35" i="3"/>
  <c r="K40" i="3"/>
  <c r="K41" i="3"/>
  <c r="M2" i="3"/>
  <c r="M9" i="3"/>
  <c r="M10" i="3"/>
  <c r="G46" i="3"/>
  <c r="H46" i="3"/>
  <c r="G45" i="3"/>
  <c r="H45" i="3"/>
  <c r="I44" i="3"/>
  <c r="I47" i="3"/>
  <c r="I48" i="3"/>
  <c r="H27" i="3"/>
  <c r="H30" i="3"/>
  <c r="H29" i="3"/>
  <c r="H28" i="3"/>
  <c r="J20" i="3"/>
  <c r="J21" i="3"/>
  <c r="L21" i="2"/>
  <c r="L22" i="2"/>
  <c r="I50" i="2"/>
  <c r="J50" i="2"/>
  <c r="K50" i="2"/>
  <c r="I53" i="2"/>
  <c r="J53" i="2"/>
  <c r="K53" i="2"/>
  <c r="I51" i="2"/>
  <c r="J51" i="2"/>
  <c r="K51" i="2"/>
  <c r="I52" i="2"/>
  <c r="J52" i="2"/>
  <c r="K52" i="2"/>
  <c r="I35" i="2"/>
  <c r="J35" i="2"/>
  <c r="K35" i="2"/>
  <c r="I36" i="2"/>
  <c r="J36" i="2"/>
  <c r="K36" i="2"/>
  <c r="I33" i="2"/>
  <c r="J33" i="2"/>
  <c r="K33" i="2"/>
  <c r="I34" i="2"/>
  <c r="J34" i="2"/>
  <c r="K34" i="2"/>
  <c r="K46" i="2"/>
  <c r="K47" i="2"/>
  <c r="L8" i="2"/>
  <c r="L9" i="2"/>
  <c r="I30" i="3"/>
  <c r="J30" i="3"/>
  <c r="I27" i="3"/>
  <c r="J27" i="3"/>
  <c r="I29" i="3"/>
  <c r="J29" i="3"/>
  <c r="I28" i="3"/>
  <c r="J28" i="3"/>
  <c r="K37" i="2"/>
  <c r="K38" i="2"/>
  <c r="K54" i="2"/>
  <c r="K55" i="2"/>
  <c r="K26" i="3"/>
  <c r="K31" i="3"/>
  <c r="K32" i="3"/>
</calcChain>
</file>

<file path=xl/sharedStrings.xml><?xml version="1.0" encoding="utf-8"?>
<sst xmlns="http://schemas.openxmlformats.org/spreadsheetml/2006/main" count="201" uniqueCount="56">
  <si>
    <t xml:space="preserve">vulnerability of facilities – owner, state </t>
  </si>
  <si>
    <t>observability</t>
  </si>
  <si>
    <t>renewability</t>
  </si>
  <si>
    <t>criticality</t>
  </si>
  <si>
    <t>security</t>
  </si>
  <si>
    <t>accessibility</t>
  </si>
  <si>
    <t>násobení</t>
  </si>
  <si>
    <t>N-root</t>
  </si>
  <si>
    <t>eigenvector</t>
  </si>
  <si>
    <t>lambda max</t>
  </si>
  <si>
    <t>sum</t>
  </si>
  <si>
    <t>CI matice</t>
  </si>
  <si>
    <t>CR</t>
  </si>
  <si>
    <t>náhodný vektor podle počtu kritérií</t>
  </si>
  <si>
    <t>měření</t>
  </si>
  <si>
    <t>hodnota</t>
  </si>
  <si>
    <t>vulnerability of facilities – state</t>
  </si>
  <si>
    <t>average</t>
  </si>
  <si>
    <t>CI</t>
  </si>
  <si>
    <t>Dangerousness of threats – owner</t>
  </si>
  <si>
    <t>incidence conditions</t>
  </si>
  <si>
    <t>activability</t>
  </si>
  <si>
    <t>exposition</t>
  </si>
  <si>
    <t>potential</t>
  </si>
  <si>
    <t>Dangerousness of threats – state</t>
  </si>
  <si>
    <t>Safety meassures – owner</t>
  </si>
  <si>
    <t>effectiveness</t>
  </si>
  <si>
    <t>realizability</t>
  </si>
  <si>
    <t>finantial demandingness</t>
  </si>
  <si>
    <t>time demandingness</t>
  </si>
  <si>
    <t>Safety meassures – state</t>
  </si>
  <si>
    <t>Chráněné zájmy</t>
  </si>
  <si>
    <t>obyvatelstvo</t>
  </si>
  <si>
    <t>KI (prvky)</t>
  </si>
  <si>
    <t>VI (dopravní)</t>
  </si>
  <si>
    <t>VI (technická infrastruktura)</t>
  </si>
  <si>
    <t>VI (občanské vybavení)</t>
  </si>
  <si>
    <t>životní prostředí</t>
  </si>
  <si>
    <t>váhy (eigenvector)</t>
  </si>
  <si>
    <t>Obyvatelstvo</t>
  </si>
  <si>
    <t>počet obyvatel</t>
  </si>
  <si>
    <t>charakter zástavby</t>
  </si>
  <si>
    <t>veřejná prostranství</t>
  </si>
  <si>
    <t>KI (prvky) - nemá hierarchii</t>
  </si>
  <si>
    <t>železnice</t>
  </si>
  <si>
    <t>silnice</t>
  </si>
  <si>
    <t>letiště</t>
  </si>
  <si>
    <t>vodní cesty</t>
  </si>
  <si>
    <t>elektrické vedení</t>
  </si>
  <si>
    <t>veřejné vodovody</t>
  </si>
  <si>
    <t>kanalizace</t>
  </si>
  <si>
    <t>plynovody</t>
  </si>
  <si>
    <t>významné objekty</t>
  </si>
  <si>
    <t>kulturní památky</t>
  </si>
  <si>
    <t>životní prostředí biotické</t>
  </si>
  <si>
    <t>bonita půdy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</si>
</sst>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0"/>
      <name val="Arial"/>
      <family val="2"/>
      <charset val="238"/>
    </font>
    <font>
      <sz val="10"/>
      <name val="Lucida Sans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>
      <alignment horizontal="center" textRotation="90"/>
    </xf>
  </cellStyleXfs>
  <cellXfs count="7">
    <xf numFmtId="0" fontId="0" fillId="0" borderId="0" xfId="0"/>
    <xf numFmtId="0" fontId="2" fillId="0" borderId="0" xfId="0" applyFont="1"/>
    <xf numFmtId="0" fontId="2" fillId="2" borderId="0" xfId="0" applyFont="1" applyFill="1"/>
    <xf numFmtId="0" fontId="0" fillId="2" borderId="0" xfId="0" applyFill="1"/>
    <xf numFmtId="0" fontId="3" fillId="0" borderId="0" xfId="0" applyFont="1"/>
    <xf numFmtId="0" fontId="0" fillId="3" borderId="0" xfId="0" applyFill="1"/>
    <xf numFmtId="0" fontId="2" fillId="3" borderId="0" xfId="0" applyFont="1" applyFill="1"/>
  </cellXfs>
  <cellStyles count="2">
    <cellStyle name="Explanatory Text" xfId="1" builtinId="53" customBuilti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5"/>
  <sheetViews>
    <sheetView zoomScaleNormal="100" workbookViewId="0" xr3:uid="{AEA406A1-0E4B-5B11-9CD5-51D6E497D94C}">
      <selection activeCell="D3" sqref="D3"/>
    </sheetView>
  </sheetViews>
  <sheetFormatPr defaultRowHeight="12.75"/>
  <cols>
    <col min="1" max="1" width="12.42578125" customWidth="1"/>
    <col min="2" max="9" width="11.5703125"/>
    <col min="10" max="10" width="13.85546875" customWidth="1"/>
    <col min="11" max="1025" width="11.5703125"/>
  </cols>
  <sheetData>
    <row r="1" spans="1:16">
      <c r="A1" s="1" t="s">
        <v>0</v>
      </c>
    </row>
    <row r="2" spans="1:16">
      <c r="A2" s="1"/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/>
      <c r="K2" s="1" t="s">
        <v>9</v>
      </c>
      <c r="L2" s="1">
        <f>SUM(K3:K7)/5</f>
        <v>5.5179245568495379</v>
      </c>
    </row>
    <row r="3" spans="1:16">
      <c r="A3" s="1" t="s">
        <v>1</v>
      </c>
      <c r="B3">
        <v>1</v>
      </c>
      <c r="C3">
        <f>1/7</f>
        <v>0.14285714285714285</v>
      </c>
      <c r="D3">
        <f>1/9</f>
        <v>0.1111111111111111</v>
      </c>
      <c r="E3">
        <f>1/5</f>
        <v>0.2</v>
      </c>
      <c r="F3">
        <f>1</f>
        <v>1</v>
      </c>
      <c r="G3">
        <f>B3*C3*D3*E3*F3</f>
        <v>3.1746031746031746E-3</v>
      </c>
      <c r="H3">
        <f>POWER(G3,0.2)</f>
        <v>0.31647389287558264</v>
      </c>
      <c r="I3">
        <f>H3/($H$8/$I$8)</f>
        <v>2.4889549070874921E-2</v>
      </c>
      <c r="J3">
        <f>B3*$I$3+C3*$I$4+D3*$I$5+E3*$I$6+F3*$I$7</f>
        <v>0.14558676019189251</v>
      </c>
      <c r="K3">
        <f>J3/I3</f>
        <v>5.8493128894108493</v>
      </c>
    </row>
    <row r="4" spans="1:16">
      <c r="A4" s="1" t="s">
        <v>2</v>
      </c>
      <c r="B4">
        <v>7</v>
      </c>
      <c r="C4">
        <v>1</v>
      </c>
      <c r="D4">
        <f>1/3</f>
        <v>0.33333333333333331</v>
      </c>
      <c r="E4">
        <f>1/5</f>
        <v>0.2</v>
      </c>
      <c r="F4">
        <v>1</v>
      </c>
      <c r="G4">
        <f>B4*C4*D4*E4*F4</f>
        <v>0.46666666666666662</v>
      </c>
      <c r="H4">
        <f>POWER(G4,0.2)</f>
        <v>0.85862070348448893</v>
      </c>
      <c r="I4">
        <f>H4/($H$8/$I$8)</f>
        <v>6.7527472609084774E-2</v>
      </c>
      <c r="J4">
        <f>B4*$I$3+C4*$I$4+D4*$I$5+E4*$I$6+F4*$I$7</f>
        <v>0.40523571394225921</v>
      </c>
      <c r="K4">
        <f>J4/I4</f>
        <v>6.0010496215097655</v>
      </c>
    </row>
    <row r="5" spans="1:16">
      <c r="A5" s="1" t="s">
        <v>3</v>
      </c>
      <c r="B5">
        <v>9</v>
      </c>
      <c r="C5">
        <v>3</v>
      </c>
      <c r="D5">
        <v>1</v>
      </c>
      <c r="E5">
        <v>3</v>
      </c>
      <c r="F5">
        <v>3</v>
      </c>
      <c r="G5">
        <f>B5*C5*D5*E5*F5</f>
        <v>243</v>
      </c>
      <c r="H5">
        <f>POWER(G5,0.2)</f>
        <v>3.0000000000000004</v>
      </c>
      <c r="I5">
        <f>H5/($H$8/$I$8)</f>
        <v>0.2359393583279861</v>
      </c>
      <c r="J5">
        <f>B5*$I$3+C5*$I$4+D5*$I$5+E5*$I$6+F5*$I$7</f>
        <v>1.1774585777692774</v>
      </c>
      <c r="K5">
        <f>J5/I5</f>
        <v>4.9905136053326817</v>
      </c>
    </row>
    <row r="6" spans="1:16">
      <c r="A6" s="1" t="s">
        <v>4</v>
      </c>
      <c r="B6">
        <v>5</v>
      </c>
      <c r="C6">
        <v>3</v>
      </c>
      <c r="D6">
        <f>1/3</f>
        <v>0.33333333333333331</v>
      </c>
      <c r="E6">
        <v>1</v>
      </c>
      <c r="F6">
        <v>1</v>
      </c>
      <c r="G6">
        <f>B6*C6*D6*E6*F6</f>
        <v>5</v>
      </c>
      <c r="H6">
        <f>POWER(G6,0.2)</f>
        <v>1.3797296614612149</v>
      </c>
      <c r="I6">
        <f>H6/($H$8/$I$8)</f>
        <v>0.1085108436637495</v>
      </c>
      <c r="J6">
        <f>B6*$I$3+C6*$I$4+D6*$I$5+E6*$I$6+F6*$I$7</f>
        <v>0.57732023594967852</v>
      </c>
      <c r="K6">
        <f>J6/I6</f>
        <v>5.3203921051306455</v>
      </c>
    </row>
    <row r="7" spans="1:16">
      <c r="A7" s="1" t="s">
        <v>5</v>
      </c>
      <c r="B7">
        <v>1</v>
      </c>
      <c r="C7">
        <v>1</v>
      </c>
      <c r="D7">
        <f>1/3</f>
        <v>0.33333333333333331</v>
      </c>
      <c r="E7">
        <v>1</v>
      </c>
      <c r="F7">
        <v>1</v>
      </c>
      <c r="G7">
        <f>B7*C7*D7*E7*F7</f>
        <v>0.33333333333333331</v>
      </c>
      <c r="H7">
        <f>POWER(G7,0.2)</f>
        <v>0.8027415617602307</v>
      </c>
      <c r="I7">
        <f>H7/($H$8/$I$8)</f>
        <v>6.3132776328304746E-2</v>
      </c>
      <c r="J7">
        <f>B7*$I$3+C7*$I$4+D7*$I$5+E7*$I$6+F7*$I$7</f>
        <v>0.34270709444800929</v>
      </c>
      <c r="K7">
        <f>J7/I7</f>
        <v>5.4283545628637446</v>
      </c>
    </row>
    <row r="8" spans="1:16">
      <c r="G8" t="s">
        <v>10</v>
      </c>
      <c r="H8">
        <f>SUM(H3:H7)</f>
        <v>6.3575658195815175</v>
      </c>
      <c r="I8">
        <v>0.5</v>
      </c>
      <c r="K8" s="1" t="s">
        <v>11</v>
      </c>
      <c r="L8" s="1">
        <f>(L2-5)/4</f>
        <v>0.12948113921238447</v>
      </c>
    </row>
    <row r="9" spans="1:16">
      <c r="K9" s="1" t="s">
        <v>12</v>
      </c>
      <c r="L9">
        <f>L8/$F$12</f>
        <v>0.11560816001105755</v>
      </c>
    </row>
    <row r="10" spans="1:16">
      <c r="A10" s="1" t="s">
        <v>13</v>
      </c>
    </row>
    <row r="11" spans="1:16">
      <c r="A11" s="1" t="s">
        <v>14</v>
      </c>
      <c r="B11">
        <v>0</v>
      </c>
      <c r="C11">
        <v>2</v>
      </c>
      <c r="D11">
        <v>3</v>
      </c>
      <c r="E11">
        <v>4</v>
      </c>
      <c r="F11">
        <v>5</v>
      </c>
      <c r="G11">
        <v>6</v>
      </c>
      <c r="H11">
        <v>7</v>
      </c>
      <c r="I11">
        <v>8</v>
      </c>
      <c r="J11">
        <v>9</v>
      </c>
      <c r="K11">
        <v>10</v>
      </c>
      <c r="L11">
        <v>11</v>
      </c>
      <c r="M11">
        <v>12</v>
      </c>
      <c r="N11">
        <v>13</v>
      </c>
      <c r="O11">
        <v>14</v>
      </c>
      <c r="P11">
        <v>15</v>
      </c>
    </row>
    <row r="12" spans="1:16">
      <c r="A12" s="1" t="s">
        <v>15</v>
      </c>
      <c r="B12">
        <v>0</v>
      </c>
      <c r="C12">
        <v>0</v>
      </c>
      <c r="D12">
        <v>0.57999999999999996</v>
      </c>
      <c r="E12">
        <v>0.9</v>
      </c>
      <c r="F12">
        <v>1.1200000000000001</v>
      </c>
      <c r="G12">
        <v>1.24</v>
      </c>
      <c r="H12">
        <v>1.32</v>
      </c>
      <c r="I12">
        <v>1.41</v>
      </c>
      <c r="J12">
        <v>1.45</v>
      </c>
      <c r="K12">
        <v>1.49</v>
      </c>
      <c r="L12">
        <v>1.51</v>
      </c>
      <c r="M12">
        <v>1.48</v>
      </c>
      <c r="N12">
        <v>1.56</v>
      </c>
      <c r="O12">
        <v>1.57</v>
      </c>
      <c r="P12">
        <v>1.59</v>
      </c>
    </row>
    <row r="14" spans="1:16">
      <c r="A14" s="2" t="s">
        <v>16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1:16">
      <c r="A15" s="2"/>
      <c r="B15" s="2" t="s">
        <v>1</v>
      </c>
      <c r="C15" s="2" t="s">
        <v>2</v>
      </c>
      <c r="D15" s="2" t="s">
        <v>3</v>
      </c>
      <c r="E15" s="2" t="s">
        <v>4</v>
      </c>
      <c r="F15" s="2" t="s">
        <v>5</v>
      </c>
      <c r="G15" s="2" t="s">
        <v>6</v>
      </c>
      <c r="H15" s="2" t="s">
        <v>17</v>
      </c>
      <c r="I15" s="2" t="s">
        <v>8</v>
      </c>
      <c r="J15" s="2"/>
      <c r="K15" s="2" t="s">
        <v>9</v>
      </c>
      <c r="L15" s="2" t="s">
        <v>18</v>
      </c>
    </row>
    <row r="16" spans="1:16">
      <c r="A16" s="2" t="s">
        <v>1</v>
      </c>
      <c r="B16" s="3"/>
      <c r="C16" s="3"/>
      <c r="D16" s="3"/>
      <c r="E16" s="3"/>
      <c r="F16" s="3">
        <f>1</f>
        <v>1</v>
      </c>
      <c r="G16" s="3">
        <f>SUM(B16:F16)</f>
        <v>1</v>
      </c>
      <c r="H16" s="3">
        <f>AVERAGE(G16/5)</f>
        <v>0.2</v>
      </c>
      <c r="I16" s="3">
        <f>H16/($H$21/$I$21)</f>
        <v>7.1428571428571438E-2</v>
      </c>
      <c r="J16" s="3">
        <f>B16*$I$16+C16*$I$17+D16*$I$18+E16*$I$19+F16*$I$20</f>
        <v>7.1428571428571438E-2</v>
      </c>
      <c r="K16" s="3">
        <f>J16/I16</f>
        <v>1</v>
      </c>
      <c r="L16" s="3">
        <f>(K16-5)/4</f>
        <v>-1</v>
      </c>
    </row>
    <row r="17" spans="1:12">
      <c r="A17" s="2" t="s">
        <v>2</v>
      </c>
      <c r="B17" s="3"/>
      <c r="C17" s="3"/>
      <c r="D17" s="3"/>
      <c r="E17" s="3"/>
      <c r="F17" s="3">
        <v>1</v>
      </c>
      <c r="G17" s="3">
        <f>SUM(B17:F17)</f>
        <v>1</v>
      </c>
      <c r="H17" s="3">
        <f>AVERAGE(G17/5)</f>
        <v>0.2</v>
      </c>
      <c r="I17" s="3">
        <f>H17/($H$21/$I$21)</f>
        <v>7.1428571428571438E-2</v>
      </c>
      <c r="J17" s="3">
        <f>B17*$I$16+C17*$I$17+D17*$I$18+E17*$I$19+F17*$I$20</f>
        <v>7.1428571428571438E-2</v>
      </c>
      <c r="K17" s="3">
        <f>J17/I17</f>
        <v>1</v>
      </c>
      <c r="L17" s="3">
        <f>(K17-5)/4</f>
        <v>-1</v>
      </c>
    </row>
    <row r="18" spans="1:12">
      <c r="A18" s="2" t="s">
        <v>3</v>
      </c>
      <c r="B18" s="3"/>
      <c r="C18" s="3"/>
      <c r="D18" s="3"/>
      <c r="E18" s="3"/>
      <c r="F18" s="3">
        <v>3</v>
      </c>
      <c r="G18" s="3">
        <f>SUM(B18:F18)</f>
        <v>3</v>
      </c>
      <c r="H18" s="3">
        <f>AVERAGE(G18/5)</f>
        <v>0.6</v>
      </c>
      <c r="I18" s="3">
        <f>H18/($H$21/$I$21)</f>
        <v>0.2142857142857143</v>
      </c>
      <c r="J18" s="3">
        <f>B18*$I$16+C18*$I$17+D18*$I$18+E18*$I$19+F18*$I$20</f>
        <v>0.2142857142857143</v>
      </c>
      <c r="K18" s="3">
        <f>J18/I18</f>
        <v>1</v>
      </c>
      <c r="L18" s="3">
        <f>(K18-5)/4</f>
        <v>-1</v>
      </c>
    </row>
    <row r="19" spans="1:12">
      <c r="A19" s="2" t="s">
        <v>4</v>
      </c>
      <c r="B19" s="3"/>
      <c r="C19" s="3"/>
      <c r="D19" s="3"/>
      <c r="E19" s="3"/>
      <c r="F19" s="3">
        <v>1</v>
      </c>
      <c r="G19" s="3">
        <f>SUM(B19:F19)</f>
        <v>1</v>
      </c>
      <c r="H19" s="3">
        <f>AVERAGE(G19/5)</f>
        <v>0.2</v>
      </c>
      <c r="I19" s="3">
        <f>H19/($H$21/$I$21)</f>
        <v>7.1428571428571438E-2</v>
      </c>
      <c r="J19" s="3">
        <f>B19*$I$16+C19*$I$17+D19*$I$18+E19*$I$19+F19*$I$20</f>
        <v>7.1428571428571438E-2</v>
      </c>
      <c r="K19" s="3">
        <f>J19/I19</f>
        <v>1</v>
      </c>
      <c r="L19" s="3">
        <f>(K19-5)/4</f>
        <v>-1</v>
      </c>
    </row>
    <row r="20" spans="1:12">
      <c r="A20" s="2" t="s">
        <v>5</v>
      </c>
      <c r="B20" s="3"/>
      <c r="C20" s="3"/>
      <c r="D20" s="3"/>
      <c r="E20" s="3"/>
      <c r="F20" s="3">
        <v>1</v>
      </c>
      <c r="G20" s="3">
        <f>SUM(B20:F20)</f>
        <v>1</v>
      </c>
      <c r="H20" s="3">
        <f>AVERAGE(G20/5)</f>
        <v>0.2</v>
      </c>
      <c r="I20" s="3">
        <f>H20/($H$21/$I$21)</f>
        <v>7.1428571428571438E-2</v>
      </c>
      <c r="J20" s="3">
        <f>B20*$I$16+C20*$I$17+D20*$I$18+E20*$I$19+F20*$I$20</f>
        <v>7.1428571428571438E-2</v>
      </c>
      <c r="K20" s="3">
        <f>J20/I20</f>
        <v>1</v>
      </c>
      <c r="L20" s="3">
        <f>(K20-5)/4</f>
        <v>-1</v>
      </c>
    </row>
    <row r="21" spans="1:12">
      <c r="A21" s="3"/>
      <c r="B21" s="3"/>
      <c r="C21" s="3"/>
      <c r="D21" s="3"/>
      <c r="E21" s="3"/>
      <c r="F21" s="3"/>
      <c r="G21" s="3" t="s">
        <v>10</v>
      </c>
      <c r="H21" s="3">
        <f>SUM(H16:H20)</f>
        <v>1.4</v>
      </c>
      <c r="I21" s="3">
        <v>0.5</v>
      </c>
      <c r="J21" s="3"/>
      <c r="K21" s="2" t="s">
        <v>11</v>
      </c>
      <c r="L21" s="2">
        <f>SUM(L16:L20)/5</f>
        <v>-1</v>
      </c>
    </row>
    <row r="22" spans="1:12">
      <c r="A22" s="1" t="s">
        <v>19</v>
      </c>
      <c r="K22" s="1" t="s">
        <v>12</v>
      </c>
      <c r="L22" s="1">
        <f>L21/$F$12</f>
        <v>-0.89285714285714279</v>
      </c>
    </row>
    <row r="23" spans="1:12">
      <c r="A23" s="1"/>
      <c r="B23" s="1" t="s">
        <v>20</v>
      </c>
      <c r="C23" s="1" t="s">
        <v>21</v>
      </c>
      <c r="D23" s="1" t="s">
        <v>22</v>
      </c>
      <c r="E23" s="1" t="s">
        <v>23</v>
      </c>
      <c r="F23" s="1" t="s">
        <v>6</v>
      </c>
      <c r="G23" s="1" t="s">
        <v>7</v>
      </c>
      <c r="H23" s="1" t="s">
        <v>8</v>
      </c>
      <c r="I23" s="1"/>
      <c r="J23" s="1" t="s">
        <v>9</v>
      </c>
      <c r="K23" s="1">
        <f>SUM(J24:J27)/4</f>
        <v>4.1146817738273764</v>
      </c>
    </row>
    <row r="24" spans="1:12">
      <c r="A24" s="1" t="s">
        <v>20</v>
      </c>
      <c r="B24">
        <v>1</v>
      </c>
      <c r="C24">
        <v>3</v>
      </c>
      <c r="D24">
        <v>1</v>
      </c>
      <c r="E24">
        <f>1/9</f>
        <v>0.1111111111111111</v>
      </c>
      <c r="F24">
        <f>B24*C24*D24*E24</f>
        <v>0.33333333333333331</v>
      </c>
      <c r="G24">
        <f>POWER(F24,0.25)</f>
        <v>0.75983568565159254</v>
      </c>
      <c r="H24">
        <f>G24/($G$28/$H$28)</f>
        <v>5.8816938200670667E-2</v>
      </c>
      <c r="I24">
        <f>B24*$H$24+C24*$H$25+D24*$H$26+E24*$H$27</f>
        <v>0.24293529092655161</v>
      </c>
      <c r="J24">
        <f>I24/H24</f>
        <v>4.1303627553292381</v>
      </c>
    </row>
    <row r="25" spans="1:12">
      <c r="A25" s="1" t="s">
        <v>21</v>
      </c>
      <c r="B25">
        <f>1/3</f>
        <v>0.33333333333333331</v>
      </c>
      <c r="C25">
        <v>1</v>
      </c>
      <c r="D25">
        <f>1/3</f>
        <v>0.33333333333333331</v>
      </c>
      <c r="E25">
        <f>1/9</f>
        <v>0.1111111111111111</v>
      </c>
      <c r="F25">
        <f>B25*C25*D25*E25</f>
        <v>1.2345679012345678E-2</v>
      </c>
      <c r="G25">
        <f>POWER(F25,0.25)</f>
        <v>0.33333333333333331</v>
      </c>
      <c r="H25">
        <f>G25/($G$28/$H$28)</f>
        <v>2.5802481295778466E-2</v>
      </c>
      <c r="I25">
        <f>B25*$H$24+C25*$H$25+D25*$H$26+E25*$H$27</f>
        <v>0.10670090294760098</v>
      </c>
      <c r="J25">
        <f>I25/H25</f>
        <v>4.135296203666206</v>
      </c>
    </row>
    <row r="26" spans="1:12">
      <c r="A26" s="1" t="s">
        <v>22</v>
      </c>
      <c r="B26">
        <v>1</v>
      </c>
      <c r="C26">
        <v>3</v>
      </c>
      <c r="D26">
        <v>1</v>
      </c>
      <c r="E26">
        <f>1/5</f>
        <v>0.2</v>
      </c>
      <c r="F26">
        <f>B26*C26*D26*E26</f>
        <v>0.60000000000000009</v>
      </c>
      <c r="G26">
        <f>POWER(F26,0.25)</f>
        <v>0.88011173679339338</v>
      </c>
      <c r="H26">
        <f>G26/($G$28/$H$28)</f>
        <v>6.8127199880419903E-2</v>
      </c>
      <c r="I26">
        <f>B26*$H$24+C26*$H$25+D26*$H$26+E26*$H$27</f>
        <v>0.27380225809305214</v>
      </c>
      <c r="J26">
        <f>I26/H26</f>
        <v>4.0189859347462225</v>
      </c>
    </row>
    <row r="27" spans="1:12">
      <c r="A27" s="1" t="s">
        <v>23</v>
      </c>
      <c r="B27">
        <v>9</v>
      </c>
      <c r="C27">
        <v>9</v>
      </c>
      <c r="D27">
        <v>5</v>
      </c>
      <c r="E27">
        <v>1</v>
      </c>
      <c r="F27">
        <f>B27*C27*D27*E27</f>
        <v>405</v>
      </c>
      <c r="G27">
        <f>POWER(F27,0.25)</f>
        <v>4.4860463436636611</v>
      </c>
      <c r="H27">
        <f>G27/($G$28/$H$28)</f>
        <v>0.34725338062313099</v>
      </c>
      <c r="I27">
        <f>B27*$H$24+C27*$H$25+D27*$H$26+E27*$H$27</f>
        <v>1.4494641554932728</v>
      </c>
      <c r="J27">
        <f>I27/H27</f>
        <v>4.1740822015678374</v>
      </c>
    </row>
    <row r="28" spans="1:12">
      <c r="F28" t="s">
        <v>10</v>
      </c>
      <c r="G28">
        <f>SUM(G24:G27)</f>
        <v>6.45932709944198</v>
      </c>
      <c r="H28">
        <v>0.5</v>
      </c>
      <c r="J28" s="1" t="s">
        <v>11</v>
      </c>
      <c r="K28" s="1">
        <f>(K23-4)/4</f>
        <v>2.8670443456844108E-2</v>
      </c>
    </row>
    <row r="29" spans="1:12">
      <c r="J29" s="1" t="s">
        <v>12</v>
      </c>
      <c r="K29" s="1">
        <f>K28/$E$12</f>
        <v>3.1856048285382341E-2</v>
      </c>
    </row>
    <row r="31" spans="1:12">
      <c r="A31" s="1" t="s">
        <v>24</v>
      </c>
      <c r="K31" s="1"/>
    </row>
    <row r="32" spans="1:12">
      <c r="A32" s="1"/>
      <c r="B32" s="1" t="s">
        <v>20</v>
      </c>
      <c r="C32" s="1" t="s">
        <v>21</v>
      </c>
      <c r="D32" s="1" t="s">
        <v>22</v>
      </c>
      <c r="E32" s="1" t="s">
        <v>23</v>
      </c>
      <c r="F32" s="1" t="s">
        <v>6</v>
      </c>
      <c r="G32" s="1" t="s">
        <v>7</v>
      </c>
      <c r="H32" s="1" t="s">
        <v>8</v>
      </c>
      <c r="I32" s="1"/>
      <c r="J32" s="1" t="s">
        <v>9</v>
      </c>
      <c r="K32" s="1" t="s">
        <v>18</v>
      </c>
    </row>
    <row r="33" spans="1:11">
      <c r="A33" s="1" t="s">
        <v>20</v>
      </c>
      <c r="B33">
        <v>1</v>
      </c>
      <c r="C33">
        <v>5</v>
      </c>
      <c r="D33">
        <v>1</v>
      </c>
      <c r="E33">
        <v>1</v>
      </c>
      <c r="F33">
        <f>B33*C33*D33*E33</f>
        <v>5</v>
      </c>
      <c r="G33">
        <f>POWER(F33,0.25)</f>
        <v>1.4953487812212205</v>
      </c>
      <c r="H33">
        <f>G33/($G$37/$H$37)</f>
        <v>0.16090852246744236</v>
      </c>
      <c r="I33">
        <f>B33*$H$33+C33*$H$34+D33*$H$35+E33*$H$36</f>
        <v>0.64626190356574298</v>
      </c>
      <c r="J33">
        <f>I33/H33</f>
        <v>4.0163311032608933</v>
      </c>
      <c r="K33">
        <f>(J33-4)/3</f>
        <v>5.4437010869644213E-3</v>
      </c>
    </row>
    <row r="34" spans="1:11">
      <c r="A34" s="1" t="s">
        <v>21</v>
      </c>
      <c r="B34">
        <f>1/5</f>
        <v>0.2</v>
      </c>
      <c r="C34">
        <v>1</v>
      </c>
      <c r="D34">
        <f>1/3</f>
        <v>0.33333333333333331</v>
      </c>
      <c r="E34">
        <f>1/5</f>
        <v>0.2</v>
      </c>
      <c r="F34">
        <f>B34*C34*D34*E34</f>
        <v>1.3333333333333334E-2</v>
      </c>
      <c r="G34">
        <f>POWER(F34,0.25)</f>
        <v>0.33980884896942454</v>
      </c>
      <c r="H34">
        <f>G34/($G$37/$H$37)</f>
        <v>3.6565475891435752E-2</v>
      </c>
      <c r="I34">
        <f>B34*$H$33+C34*$H$34+D34*$H$35+E34*$H$36</f>
        <v>0.14813471126963917</v>
      </c>
      <c r="J34">
        <f>I34/H34</f>
        <v>4.0512179223225919</v>
      </c>
      <c r="K34">
        <f>(J34-4)/3</f>
        <v>1.7072640774197307E-2</v>
      </c>
    </row>
    <row r="35" spans="1:11">
      <c r="A35" s="1" t="s">
        <v>22</v>
      </c>
      <c r="B35">
        <v>1</v>
      </c>
      <c r="C35">
        <v>3</v>
      </c>
      <c r="D35">
        <v>1</v>
      </c>
      <c r="E35">
        <v>1</v>
      </c>
      <c r="F35">
        <f>B35*C35*D35*E35</f>
        <v>3</v>
      </c>
      <c r="G35">
        <f>POWER(F35,0.25)</f>
        <v>1.3160740129524926</v>
      </c>
      <c r="H35">
        <f>G35/($G$37/$H$37)</f>
        <v>0.14161747917367948</v>
      </c>
      <c r="I35">
        <f>B35*$H$33+C35*$H$34+D35*$H$35+E35*$H$36</f>
        <v>0.57313095178287143</v>
      </c>
      <c r="J35">
        <f>I35/H35</f>
        <v>4.0470354021764816</v>
      </c>
      <c r="K35">
        <f>(J35-4)/3</f>
        <v>1.5678467392160538E-2</v>
      </c>
    </row>
    <row r="36" spans="1:11">
      <c r="A36" s="1" t="s">
        <v>23</v>
      </c>
      <c r="B36">
        <v>1</v>
      </c>
      <c r="C36">
        <v>5</v>
      </c>
      <c r="D36">
        <v>1</v>
      </c>
      <c r="E36">
        <v>1</v>
      </c>
      <c r="F36">
        <f>B36*C36*D36*E36</f>
        <v>5</v>
      </c>
      <c r="G36">
        <f>POWER(F36,0.25)</f>
        <v>1.4953487812212205</v>
      </c>
      <c r="H36">
        <f>G36/($G$37/$H$37)</f>
        <v>0.16090852246744236</v>
      </c>
      <c r="I36">
        <f>B36*$H$33+C36*$H$34+D36*$H$35+E36*$H$36</f>
        <v>0.64626190356574298</v>
      </c>
      <c r="J36">
        <f>I36/H36</f>
        <v>4.0163311032608933</v>
      </c>
      <c r="K36">
        <f>(J36-4)/3</f>
        <v>5.4437010869644213E-3</v>
      </c>
    </row>
    <row r="37" spans="1:11">
      <c r="F37" t="s">
        <v>10</v>
      </c>
      <c r="G37">
        <f>SUM(G33:G36)</f>
        <v>4.6465804243643589</v>
      </c>
      <c r="H37">
        <v>0.5</v>
      </c>
      <c r="J37" s="1" t="s">
        <v>11</v>
      </c>
      <c r="K37" s="1">
        <f>SUM(K33:K36)/4</f>
        <v>1.0909627585071672E-2</v>
      </c>
    </row>
    <row r="38" spans="1:11">
      <c r="J38" s="1" t="s">
        <v>12</v>
      </c>
      <c r="K38" s="1">
        <f>K37/$E$12</f>
        <v>1.2121808427857412E-2</v>
      </c>
    </row>
    <row r="40" spans="1:11">
      <c r="A40" s="1" t="s">
        <v>25</v>
      </c>
    </row>
    <row r="41" spans="1:11">
      <c r="A41" s="1"/>
      <c r="B41" s="1" t="s">
        <v>26</v>
      </c>
      <c r="C41" s="1" t="s">
        <v>27</v>
      </c>
      <c r="D41" s="1" t="s">
        <v>28</v>
      </c>
      <c r="E41" s="1" t="s">
        <v>29</v>
      </c>
      <c r="F41" s="1" t="s">
        <v>6</v>
      </c>
      <c r="G41" s="1" t="s">
        <v>7</v>
      </c>
      <c r="H41" s="1" t="s">
        <v>8</v>
      </c>
      <c r="I41" s="1"/>
      <c r="J41" s="1" t="s">
        <v>9</v>
      </c>
      <c r="K41" s="1" t="s">
        <v>18</v>
      </c>
    </row>
    <row r="42" spans="1:11">
      <c r="A42" s="1" t="s">
        <v>26</v>
      </c>
      <c r="B42">
        <v>1</v>
      </c>
      <c r="C42">
        <v>1</v>
      </c>
      <c r="D42">
        <f>1/5</f>
        <v>0.2</v>
      </c>
      <c r="E42">
        <v>3</v>
      </c>
      <c r="F42">
        <f>B42*C42*D42*E42</f>
        <v>0.60000000000000009</v>
      </c>
      <c r="G42">
        <f>POWER(F42,0.25)</f>
        <v>0.88011173679339338</v>
      </c>
      <c r="H42">
        <f>G42/($G$46/$H$46)</f>
        <v>0.14750788802318829</v>
      </c>
      <c r="I42">
        <f>B42*$H$42+C42*$H$43+D42*$H$44+E42*$H$45</f>
        <v>0.59244051864385605</v>
      </c>
      <c r="J42">
        <f>I42/H42</f>
        <v>4.0163311032608924</v>
      </c>
      <c r="K42">
        <f>(J42-4)/3</f>
        <v>5.4437010869641256E-3</v>
      </c>
    </row>
    <row r="43" spans="1:11">
      <c r="A43" s="1" t="s">
        <v>27</v>
      </c>
      <c r="B43">
        <v>1</v>
      </c>
      <c r="C43">
        <v>1</v>
      </c>
      <c r="D43">
        <f>1/5</f>
        <v>0.2</v>
      </c>
      <c r="E43">
        <v>3</v>
      </c>
      <c r="F43">
        <f>B43*C43*D43*E43</f>
        <v>0.60000000000000009</v>
      </c>
      <c r="G43">
        <f>POWER(F43,0.25)</f>
        <v>0.88011173679339338</v>
      </c>
      <c r="H43">
        <f>G43/($G$46/$H$46)</f>
        <v>0.14750788802318829</v>
      </c>
      <c r="I43">
        <f>B43*$H$42+C43*$H$43+D43*$H$44+E43*$H$45</f>
        <v>0.59244051864385605</v>
      </c>
      <c r="J43">
        <f>I43/H43</f>
        <v>4.0163311032608924</v>
      </c>
      <c r="K43">
        <f>(J43-4)/3</f>
        <v>5.4437010869641256E-3</v>
      </c>
    </row>
    <row r="44" spans="1:11">
      <c r="A44" s="1" t="s">
        <v>28</v>
      </c>
      <c r="B44">
        <v>5</v>
      </c>
      <c r="C44">
        <v>5</v>
      </c>
      <c r="D44">
        <v>1</v>
      </c>
      <c r="E44">
        <v>9</v>
      </c>
      <c r="F44">
        <f>B44*C44*D44*E44</f>
        <v>225</v>
      </c>
      <c r="G44">
        <f>POWER(F44,0.25)</f>
        <v>3.872983346207417</v>
      </c>
      <c r="H44">
        <f>G44/($G$46/$H$46)</f>
        <v>0.6491171175940682</v>
      </c>
      <c r="I44">
        <f>B44*$H$42+C44*$H$43+D44*$H$44+E44*$H$45</f>
        <v>2.6269999550619483</v>
      </c>
      <c r="J44">
        <f>I44/H44</f>
        <v>4.0470354021764816</v>
      </c>
      <c r="K44">
        <f>(J44-4)/3</f>
        <v>1.5678467392160538E-2</v>
      </c>
    </row>
    <row r="45" spans="1:11">
      <c r="A45" s="1" t="s">
        <v>29</v>
      </c>
      <c r="B45">
        <f>1/3</f>
        <v>0.33333333333333331</v>
      </c>
      <c r="C45">
        <f>1/3</f>
        <v>0.33333333333333331</v>
      </c>
      <c r="D45">
        <f>1/9</f>
        <v>0.1111111111111111</v>
      </c>
      <c r="E45">
        <v>1</v>
      </c>
      <c r="F45">
        <f>B45*C45*D45*E45</f>
        <v>1.2345679012345678E-2</v>
      </c>
      <c r="G45">
        <f>POWER(F45,0.25)</f>
        <v>0.33333333333333331</v>
      </c>
      <c r="H45">
        <f>G45/($G$46/$H$46)</f>
        <v>5.5867106359555274E-2</v>
      </c>
      <c r="I45">
        <f>B45*$H$42+C45*$H$43+D45*$H$44+E45*$H$45</f>
        <v>0.2263298225521328</v>
      </c>
      <c r="J45">
        <f>I45/H45</f>
        <v>4.0512179223225919</v>
      </c>
      <c r="K45">
        <f>(J45-4)/3</f>
        <v>1.7072640774197307E-2</v>
      </c>
    </row>
    <row r="46" spans="1:11">
      <c r="F46" t="s">
        <v>10</v>
      </c>
      <c r="G46">
        <f>SUM(G42:G45)</f>
        <v>5.9665401531275366</v>
      </c>
      <c r="H46">
        <v>1</v>
      </c>
      <c r="J46" s="1" t="s">
        <v>11</v>
      </c>
      <c r="K46" s="1">
        <f>SUM(K42:K45)/4</f>
        <v>1.0909627585071524E-2</v>
      </c>
    </row>
    <row r="47" spans="1:11">
      <c r="J47" s="1" t="s">
        <v>12</v>
      </c>
      <c r="K47" s="1">
        <f>K46/$E$12</f>
        <v>1.2121808427857249E-2</v>
      </c>
    </row>
    <row r="48" spans="1:11">
      <c r="A48" s="1" t="s">
        <v>30</v>
      </c>
    </row>
    <row r="49" spans="1:11">
      <c r="A49" s="1"/>
      <c r="B49" s="1" t="s">
        <v>26</v>
      </c>
      <c r="C49" s="1" t="s">
        <v>27</v>
      </c>
      <c r="D49" s="1" t="s">
        <v>28</v>
      </c>
      <c r="E49" s="1" t="s">
        <v>29</v>
      </c>
      <c r="F49" s="1" t="s">
        <v>6</v>
      </c>
      <c r="G49" s="1" t="s">
        <v>7</v>
      </c>
      <c r="H49" s="1" t="s">
        <v>8</v>
      </c>
      <c r="I49" s="1"/>
      <c r="J49" s="1" t="s">
        <v>9</v>
      </c>
      <c r="K49" s="1" t="s">
        <v>18</v>
      </c>
    </row>
    <row r="50" spans="1:11">
      <c r="A50" s="1" t="s">
        <v>26</v>
      </c>
      <c r="B50">
        <v>1</v>
      </c>
      <c r="C50">
        <v>7</v>
      </c>
      <c r="D50">
        <v>5</v>
      </c>
      <c r="E50">
        <v>7</v>
      </c>
      <c r="F50">
        <f>B50*C50*D50*E50</f>
        <v>245</v>
      </c>
      <c r="G50">
        <f>POWER(F50,0.25)</f>
        <v>3.9563209984148822</v>
      </c>
      <c r="H50">
        <f>G50/($G$54/$H$54)</f>
        <v>0.63801389506840156</v>
      </c>
      <c r="I50">
        <f>B50*$H$50+C50*$H$51+D50*$H$52+E50*$H$53</f>
        <v>2.9268476750690788</v>
      </c>
      <c r="J50">
        <f>I50/H50</f>
        <v>4.5874356306225765</v>
      </c>
      <c r="K50">
        <f>(J50-4)/3</f>
        <v>0.19581187687419219</v>
      </c>
    </row>
    <row r="51" spans="1:11">
      <c r="A51" s="1" t="s">
        <v>27</v>
      </c>
      <c r="B51">
        <f>1/7</f>
        <v>0.14285714285714285</v>
      </c>
      <c r="C51">
        <v>1</v>
      </c>
      <c r="D51">
        <v>3</v>
      </c>
      <c r="E51">
        <v>5</v>
      </c>
      <c r="F51">
        <f>B51*C51*D51*E51</f>
        <v>2.1428571428571428</v>
      </c>
      <c r="G51">
        <f>POWER(F51,0.25)</f>
        <v>1.2098967350244398</v>
      </c>
      <c r="H51">
        <f>G51/($G$54/$H$54)</f>
        <v>0.19511332089907826</v>
      </c>
      <c r="I51">
        <f>B51*$H$50+C51*$H$51+D51*$H$52+E51*$H$53</f>
        <v>0.87555312869379587</v>
      </c>
      <c r="J51">
        <f>I51/H51</f>
        <v>4.4874082643833066</v>
      </c>
      <c r="K51">
        <f>(J51-4)/3</f>
        <v>0.16246942146110221</v>
      </c>
    </row>
    <row r="52" spans="1:11">
      <c r="A52" s="1" t="s">
        <v>28</v>
      </c>
      <c r="B52">
        <f>1/5</f>
        <v>0.2</v>
      </c>
      <c r="C52">
        <f>1/3</f>
        <v>0.33333333333333331</v>
      </c>
      <c r="D52">
        <v>1</v>
      </c>
      <c r="E52">
        <v>5</v>
      </c>
      <c r="F52">
        <f>B52*C52*D52*E52</f>
        <v>0.33333333333333331</v>
      </c>
      <c r="G52">
        <f>POWER(F52,0.25)</f>
        <v>0.75983568565159254</v>
      </c>
      <c r="H52">
        <f>G52/($G$54/$H$54)</f>
        <v>0.12253447726025611</v>
      </c>
      <c r="I52">
        <f>B52*$H$50+C52*$H$51+D52*$H$52+E52*$H$53</f>
        <v>0.53686656376828312</v>
      </c>
      <c r="J52">
        <f>I52/H52</f>
        <v>4.3813510758119918</v>
      </c>
      <c r="K52">
        <f>(J52-4)/3</f>
        <v>0.12711702527066393</v>
      </c>
    </row>
    <row r="53" spans="1:11">
      <c r="A53" s="1" t="s">
        <v>29</v>
      </c>
      <c r="B53">
        <f>1/7</f>
        <v>0.14285714285714285</v>
      </c>
      <c r="C53">
        <f>1/5</f>
        <v>0.2</v>
      </c>
      <c r="D53">
        <f>1/5</f>
        <v>0.2</v>
      </c>
      <c r="E53">
        <v>1</v>
      </c>
      <c r="F53">
        <f>B53*C53*D53*E53</f>
        <v>5.7142857142857143E-3</v>
      </c>
      <c r="G53">
        <f>POWER(F53,0.25)</f>
        <v>0.274941620352113</v>
      </c>
      <c r="H53">
        <f>G53/($G$54/$H$54)</f>
        <v>4.4338306772264122E-2</v>
      </c>
      <c r="I53">
        <f>B53*$H$50+C53*$H$51+D53*$H$52+E53*$H$53</f>
        <v>0.19901270855675979</v>
      </c>
      <c r="J53">
        <f>I53/H53</f>
        <v>4.4885049304871609</v>
      </c>
      <c r="K53">
        <f>(J53-4)/3</f>
        <v>0.16283497682905365</v>
      </c>
    </row>
    <row r="54" spans="1:11">
      <c r="F54" t="s">
        <v>10</v>
      </c>
      <c r="G54">
        <f>SUM(G50:G53)</f>
        <v>6.2009950394430273</v>
      </c>
      <c r="H54">
        <v>1</v>
      </c>
      <c r="J54" s="1" t="s">
        <v>11</v>
      </c>
      <c r="K54" s="1">
        <f>SUM(K50:K53)/4</f>
        <v>0.16205832510875301</v>
      </c>
    </row>
    <row r="55" spans="1:11">
      <c r="J55" s="1" t="s">
        <v>12</v>
      </c>
      <c r="K55" s="1">
        <f>K54/$E$12</f>
        <v>0.18006480567639224</v>
      </c>
    </row>
  </sheetData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&amp;CStránka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7"/>
  <sheetViews>
    <sheetView tabSelected="1" workbookViewId="0" xr3:uid="{958C4451-9541-5A59-BF78-D2F731DF1C81}">
      <selection activeCell="M55" sqref="M55"/>
    </sheetView>
  </sheetViews>
  <sheetFormatPr defaultRowHeight="12.75"/>
  <cols>
    <col min="1" max="1" width="22.140625" customWidth="1"/>
    <col min="6" max="6" width="10" customWidth="1"/>
    <col min="7" max="7" width="9.5703125" customWidth="1"/>
    <col min="8" max="8" width="10.42578125" customWidth="1"/>
    <col min="9" max="9" width="16.42578125" bestFit="1" customWidth="1"/>
    <col min="10" max="11" width="16.7109375" bestFit="1" customWidth="1"/>
    <col min="13" max="13" width="16.7109375" bestFit="1" customWidth="1"/>
  </cols>
  <sheetData>
    <row r="1" spans="1:16">
      <c r="A1" s="4" t="s">
        <v>31</v>
      </c>
    </row>
    <row r="2" spans="1:16">
      <c r="A2" s="6"/>
      <c r="B2" s="1" t="s">
        <v>32</v>
      </c>
      <c r="C2" s="1" t="s">
        <v>33</v>
      </c>
      <c r="D2" s="1" t="s">
        <v>34</v>
      </c>
      <c r="E2" s="1" t="s">
        <v>35</v>
      </c>
      <c r="F2" s="1" t="s">
        <v>36</v>
      </c>
      <c r="G2" s="1" t="s">
        <v>37</v>
      </c>
      <c r="H2" s="1" t="s">
        <v>6</v>
      </c>
      <c r="I2" s="1" t="s">
        <v>7</v>
      </c>
      <c r="J2" s="1" t="s">
        <v>38</v>
      </c>
      <c r="K2" s="1"/>
      <c r="L2" s="1" t="s">
        <v>9</v>
      </c>
      <c r="M2" s="1">
        <f>SUM(L3:L8)/6</f>
        <v>6.6597981077976627</v>
      </c>
    </row>
    <row r="3" spans="1:16">
      <c r="A3" s="1" t="s">
        <v>32</v>
      </c>
      <c r="B3" s="5">
        <v>1</v>
      </c>
      <c r="C3">
        <v>5</v>
      </c>
      <c r="D3">
        <v>7</v>
      </c>
      <c r="E3">
        <v>5</v>
      </c>
      <c r="F3">
        <v>9</v>
      </c>
      <c r="G3">
        <v>9</v>
      </c>
      <c r="H3">
        <f>B3*C3*D3*E3*F3*G3</f>
        <v>14175</v>
      </c>
      <c r="I3">
        <f>POWER(H3,0.17)</f>
        <v>5.0787743960450502</v>
      </c>
      <c r="J3" s="1">
        <f t="shared" ref="J3:J8" si="0">I3/($I$9/$J$9)</f>
        <v>0.52121306903173092</v>
      </c>
      <c r="K3">
        <f>B3*$J$3+C3*$J$4+D3*$J$5+E3*$J$6+F3*$J$7+G3*$J$8</f>
        <v>3.5006759720549003</v>
      </c>
      <c r="L3">
        <f t="shared" ref="L3:L8" si="1">K3/J3</f>
        <v>6.7164009884828557</v>
      </c>
    </row>
    <row r="4" spans="1:16">
      <c r="A4" s="1" t="s">
        <v>33</v>
      </c>
      <c r="B4">
        <v>0.2</v>
      </c>
      <c r="C4" s="5">
        <v>1</v>
      </c>
      <c r="D4">
        <v>5</v>
      </c>
      <c r="E4">
        <v>5</v>
      </c>
      <c r="F4">
        <v>7</v>
      </c>
      <c r="G4">
        <v>7</v>
      </c>
      <c r="H4">
        <f t="shared" ref="H4:H8" si="2">B4*C4*D4*E4*F4*G4</f>
        <v>245</v>
      </c>
      <c r="I4">
        <f t="shared" ref="I4:I8" si="3">POWER(H4,0.17)</f>
        <v>2.5477583542539399</v>
      </c>
      <c r="J4" s="1">
        <f t="shared" si="0"/>
        <v>0.26146563076438512</v>
      </c>
      <c r="K4">
        <f t="shared" ref="K4:K7" si="4">B4*$J$3+C4*$J$4+D4*$J$5+E4*$J$6+F4*$J$7+G4*$J$8</f>
        <v>1.7738156634975386</v>
      </c>
      <c r="L4">
        <f t="shared" si="1"/>
        <v>6.7841255399872402</v>
      </c>
    </row>
    <row r="5" spans="1:16">
      <c r="A5" s="1" t="s">
        <v>34</v>
      </c>
      <c r="B5">
        <v>0.14000000000000001</v>
      </c>
      <c r="C5">
        <v>0.2</v>
      </c>
      <c r="D5" s="5">
        <v>1</v>
      </c>
      <c r="E5">
        <v>0.33</v>
      </c>
      <c r="F5">
        <v>3</v>
      </c>
      <c r="G5">
        <v>3</v>
      </c>
      <c r="H5">
        <f t="shared" si="2"/>
        <v>8.3160000000000012E-2</v>
      </c>
      <c r="I5">
        <f t="shared" si="3"/>
        <v>0.65521745982177748</v>
      </c>
      <c r="J5" s="1">
        <f t="shared" si="0"/>
        <v>6.7242188072544229E-2</v>
      </c>
      <c r="K5">
        <f t="shared" si="4"/>
        <v>0.42764032026523585</v>
      </c>
      <c r="L5">
        <f t="shared" si="1"/>
        <v>6.3597026290083853</v>
      </c>
    </row>
    <row r="6" spans="1:16">
      <c r="A6" s="1" t="s">
        <v>35</v>
      </c>
      <c r="B6">
        <v>0.2</v>
      </c>
      <c r="C6">
        <v>0.2</v>
      </c>
      <c r="D6">
        <v>3</v>
      </c>
      <c r="E6" s="5">
        <v>1</v>
      </c>
      <c r="F6">
        <v>5</v>
      </c>
      <c r="G6">
        <v>5</v>
      </c>
      <c r="H6">
        <f t="shared" si="2"/>
        <v>3.0000000000000004</v>
      </c>
      <c r="I6">
        <f t="shared" si="3"/>
        <v>1.2053428979465213</v>
      </c>
      <c r="J6" s="1">
        <f t="shared" si="0"/>
        <v>0.12369922782227363</v>
      </c>
      <c r="K6">
        <f t="shared" si="4"/>
        <v>0.80581891732249944</v>
      </c>
      <c r="L6">
        <f t="shared" si="1"/>
        <v>6.514340723939438</v>
      </c>
    </row>
    <row r="7" spans="1:16">
      <c r="A7" s="1" t="s">
        <v>36</v>
      </c>
      <c r="B7">
        <v>0.111</v>
      </c>
      <c r="C7">
        <v>0.14000000000000001</v>
      </c>
      <c r="D7">
        <v>0.33</v>
      </c>
      <c r="E7">
        <v>0.2</v>
      </c>
      <c r="F7" s="5">
        <v>1</v>
      </c>
      <c r="G7">
        <v>0.33</v>
      </c>
      <c r="H7">
        <f t="shared" si="2"/>
        <v>3.3846120000000009E-4</v>
      </c>
      <c r="I7">
        <f t="shared" si="3"/>
        <v>0.25704935075478524</v>
      </c>
      <c r="J7" s="1">
        <f t="shared" si="0"/>
        <v>2.6379884309066105E-2</v>
      </c>
      <c r="K7">
        <f t="shared" si="4"/>
        <v>0.18043871651634708</v>
      </c>
      <c r="L7">
        <f t="shared" si="1"/>
        <v>6.8400116695862385</v>
      </c>
    </row>
    <row r="8" spans="1:16">
      <c r="A8" s="1" t="s">
        <v>37</v>
      </c>
      <c r="B8">
        <v>0.111</v>
      </c>
      <c r="C8">
        <v>0.14000000000000001</v>
      </c>
      <c r="D8">
        <v>0.33</v>
      </c>
      <c r="E8">
        <v>0.2</v>
      </c>
      <c r="F8">
        <v>3</v>
      </c>
      <c r="G8" s="5">
        <v>1</v>
      </c>
      <c r="H8">
        <f t="shared" si="2"/>
        <v>3.0769200000000003E-3</v>
      </c>
      <c r="I8">
        <f t="shared" si="3"/>
        <v>0.37409314903172469</v>
      </c>
      <c r="J8" s="1">
        <f t="shared" si="0"/>
        <v>3.8391592755607884E-2</v>
      </c>
      <c r="K8">
        <f>B8*$J$3+C8*$J$4+D8*$J$5+E8*$J$6+F8*$J$7+G8*$J$8</f>
        <v>0.25892085228073658</v>
      </c>
      <c r="L8">
        <f t="shared" si="1"/>
        <v>6.7442070957818192</v>
      </c>
    </row>
    <row r="9" spans="1:16">
      <c r="H9" t="s">
        <v>10</v>
      </c>
      <c r="I9">
        <f>SUM(I3:I7)</f>
        <v>9.7441424588220737</v>
      </c>
      <c r="J9">
        <v>1</v>
      </c>
      <c r="L9" s="1" t="s">
        <v>11</v>
      </c>
      <c r="M9" s="1">
        <f>(M2-6)/5</f>
        <v>0.13195962155953253</v>
      </c>
    </row>
    <row r="10" spans="1:16">
      <c r="L10" s="1" t="s">
        <v>12</v>
      </c>
      <c r="M10">
        <f>M9/$G$13</f>
        <v>0.1064190496447843</v>
      </c>
    </row>
    <row r="11" spans="1:16">
      <c r="A11" s="1" t="s">
        <v>13</v>
      </c>
    </row>
    <row r="12" spans="1:16">
      <c r="A12" s="1" t="s">
        <v>14</v>
      </c>
      <c r="B12">
        <v>0</v>
      </c>
      <c r="C12">
        <v>2</v>
      </c>
      <c r="D12">
        <v>3</v>
      </c>
      <c r="E12">
        <v>4</v>
      </c>
      <c r="F12">
        <v>5</v>
      </c>
      <c r="G12">
        <v>6</v>
      </c>
      <c r="H12">
        <v>7</v>
      </c>
      <c r="I12">
        <v>8</v>
      </c>
      <c r="J12">
        <v>9</v>
      </c>
      <c r="K12">
        <v>10</v>
      </c>
      <c r="L12">
        <v>11</v>
      </c>
      <c r="M12">
        <v>12</v>
      </c>
      <c r="N12">
        <v>13</v>
      </c>
      <c r="O12">
        <v>14</v>
      </c>
      <c r="P12">
        <v>15</v>
      </c>
    </row>
    <row r="13" spans="1:16">
      <c r="A13" s="1" t="s">
        <v>15</v>
      </c>
      <c r="B13">
        <v>0</v>
      </c>
      <c r="C13">
        <v>0</v>
      </c>
      <c r="D13">
        <v>0.57999999999999996</v>
      </c>
      <c r="E13">
        <v>0.9</v>
      </c>
      <c r="F13">
        <v>1.1200000000000001</v>
      </c>
      <c r="G13">
        <v>1.24</v>
      </c>
      <c r="H13">
        <v>1.32</v>
      </c>
      <c r="I13">
        <v>1.41</v>
      </c>
      <c r="J13">
        <v>1.45</v>
      </c>
      <c r="K13">
        <v>1.49</v>
      </c>
      <c r="L13">
        <v>1.51</v>
      </c>
      <c r="M13">
        <v>1.48</v>
      </c>
      <c r="N13">
        <v>1.56</v>
      </c>
      <c r="O13">
        <v>1.57</v>
      </c>
      <c r="P13">
        <v>1.59</v>
      </c>
    </row>
    <row r="15" spans="1:16">
      <c r="A15" s="4" t="s">
        <v>39</v>
      </c>
    </row>
    <row r="16" spans="1:16">
      <c r="A16" s="5"/>
      <c r="B16" s="1" t="s">
        <v>40</v>
      </c>
      <c r="C16" s="1" t="s">
        <v>41</v>
      </c>
      <c r="D16" s="1" t="s">
        <v>42</v>
      </c>
      <c r="E16" s="1" t="s">
        <v>6</v>
      </c>
      <c r="F16" s="1" t="s">
        <v>7</v>
      </c>
      <c r="G16" s="1" t="s">
        <v>38</v>
      </c>
      <c r="H16" s="1"/>
      <c r="I16" s="1" t="s">
        <v>9</v>
      </c>
      <c r="J16" s="1">
        <f>SUM(I17:I19)/3</f>
        <v>2.9869452383534116</v>
      </c>
    </row>
    <row r="17" spans="1:11">
      <c r="A17" s="1" t="s">
        <v>40</v>
      </c>
      <c r="B17" s="5">
        <v>1</v>
      </c>
      <c r="C17">
        <v>7</v>
      </c>
      <c r="D17">
        <v>7</v>
      </c>
      <c r="E17">
        <f>B17*C17*D17</f>
        <v>49</v>
      </c>
      <c r="F17">
        <f>POWER(E17,0.33)</f>
        <v>3.6121410976680441</v>
      </c>
      <c r="G17" s="1">
        <f>F17/($F$20/$G$20)</f>
        <v>0.40423144733484057</v>
      </c>
      <c r="H17">
        <f>B17*$G$17+C17*$G$18+D17*$G$19</f>
        <v>1.223102799213073</v>
      </c>
      <c r="I17">
        <f>H17/G17</f>
        <v>3.0257487567510539</v>
      </c>
    </row>
    <row r="18" spans="1:11">
      <c r="A18" s="1" t="s">
        <v>41</v>
      </c>
      <c r="B18">
        <v>0.14000000000000001</v>
      </c>
      <c r="C18" s="5">
        <v>1</v>
      </c>
      <c r="D18">
        <v>1</v>
      </c>
      <c r="E18">
        <f t="shared" ref="E18:E19" si="5">B18*C18*D18</f>
        <v>0.14000000000000001</v>
      </c>
      <c r="F18">
        <f t="shared" ref="F18:F19" si="6">POWER(E18,0.33)</f>
        <v>0.52266359555788755</v>
      </c>
      <c r="G18" s="1">
        <f t="shared" ref="G18:G19" si="7">F18/($F$20/$G$20)</f>
        <v>5.8490810848445159E-2</v>
      </c>
      <c r="H18">
        <f t="shared" ref="H18:H19" si="8">B18*$G$17+C18*$G$18+D18*$G$19</f>
        <v>0.17357402432376801</v>
      </c>
      <c r="I18">
        <f>H18/G18</f>
        <v>2.9675434791545903</v>
      </c>
    </row>
    <row r="19" spans="1:11">
      <c r="A19" s="1" t="s">
        <v>42</v>
      </c>
      <c r="B19">
        <v>0.14000000000000001</v>
      </c>
      <c r="C19">
        <v>1</v>
      </c>
      <c r="D19" s="5">
        <v>1</v>
      </c>
      <c r="E19">
        <f t="shared" si="5"/>
        <v>0.14000000000000001</v>
      </c>
      <c r="F19">
        <f t="shared" si="6"/>
        <v>0.52266359555788755</v>
      </c>
      <c r="G19" s="1">
        <f t="shared" si="7"/>
        <v>5.8490810848445159E-2</v>
      </c>
      <c r="H19">
        <f t="shared" si="8"/>
        <v>0.17357402432376801</v>
      </c>
      <c r="I19">
        <f>H19/G19</f>
        <v>2.9675434791545903</v>
      </c>
    </row>
    <row r="20" spans="1:11">
      <c r="E20" t="s">
        <v>10</v>
      </c>
      <c r="F20">
        <f>SUM(F17:F19)</f>
        <v>4.6574682887838197</v>
      </c>
      <c r="G20">
        <f>J3</f>
        <v>0.52121306903173092</v>
      </c>
      <c r="I20" s="1" t="s">
        <v>11</v>
      </c>
      <c r="J20" s="1">
        <f>(J16-3)/2</f>
        <v>-6.5273808232941821E-3</v>
      </c>
    </row>
    <row r="21" spans="1:11">
      <c r="I21" s="1" t="s">
        <v>12</v>
      </c>
      <c r="J21">
        <f>J20/$D$13</f>
        <v>-1.1254104867748591E-2</v>
      </c>
    </row>
    <row r="23" spans="1:11">
      <c r="A23" s="4" t="s">
        <v>43</v>
      </c>
    </row>
    <row r="25" spans="1:11">
      <c r="A25" s="4" t="s">
        <v>34</v>
      </c>
    </row>
    <row r="26" spans="1:11">
      <c r="A26" s="6"/>
      <c r="B26" s="1" t="s">
        <v>44</v>
      </c>
      <c r="C26" s="1" t="s">
        <v>45</v>
      </c>
      <c r="D26" s="1" t="s">
        <v>46</v>
      </c>
      <c r="E26" s="1" t="s">
        <v>47</v>
      </c>
      <c r="F26" s="1" t="s">
        <v>6</v>
      </c>
      <c r="G26" s="1" t="s">
        <v>7</v>
      </c>
      <c r="H26" s="1" t="s">
        <v>38</v>
      </c>
      <c r="I26" s="1"/>
      <c r="J26" s="1" t="s">
        <v>9</v>
      </c>
      <c r="K26" s="1">
        <f>SUM(J27:J30)/4</f>
        <v>4.1214808068751534</v>
      </c>
    </row>
    <row r="27" spans="1:11">
      <c r="A27" s="1" t="s">
        <v>44</v>
      </c>
      <c r="B27" s="5">
        <v>1</v>
      </c>
      <c r="C27">
        <v>0.33</v>
      </c>
      <c r="D27">
        <v>3</v>
      </c>
      <c r="E27">
        <v>7</v>
      </c>
      <c r="F27">
        <f>B27*C27*D27*E27</f>
        <v>6.93</v>
      </c>
      <c r="G27">
        <f>POWER(F27,0.25)</f>
        <v>1.6224947815686916</v>
      </c>
      <c r="H27" s="1">
        <f>G27/($G$31/$H$31)</f>
        <v>1.8894298751331022E-2</v>
      </c>
      <c r="I27">
        <f>B27*$H$27+C27*$H$28+D27*$H$29+E27*$H$30</f>
        <v>7.7617409761861225E-2</v>
      </c>
      <c r="J27">
        <f>I27/H27</f>
        <v>4.107980443380753</v>
      </c>
    </row>
    <row r="28" spans="1:11">
      <c r="A28" s="1" t="s">
        <v>45</v>
      </c>
      <c r="B28">
        <v>3</v>
      </c>
      <c r="C28" s="5">
        <v>1</v>
      </c>
      <c r="D28">
        <v>5</v>
      </c>
      <c r="E28">
        <v>7</v>
      </c>
      <c r="F28">
        <f t="shared" ref="F28:F30" si="9">B28*C28*D28*E28</f>
        <v>105</v>
      </c>
      <c r="G28">
        <f t="shared" ref="G28:G30" si="10">POWER(F28,0.25)</f>
        <v>3.2010858729436791</v>
      </c>
      <c r="H28" s="1">
        <f t="shared" ref="H28:H30" si="11">G28/($G$31/$H$31)</f>
        <v>3.7277329640214005E-2</v>
      </c>
      <c r="I28">
        <f t="shared" ref="I28:I30" si="12">B28*$H$27+C28*$H$28+D28*$H$29+E28*$H$30</f>
        <v>0.15591798089233405</v>
      </c>
      <c r="J28">
        <f>I28/H28</f>
        <v>4.1826488752599111</v>
      </c>
    </row>
    <row r="29" spans="1:11">
      <c r="A29" s="1" t="s">
        <v>46</v>
      </c>
      <c r="B29">
        <v>0.33</v>
      </c>
      <c r="C29">
        <v>0.2</v>
      </c>
      <c r="D29" s="5">
        <v>1</v>
      </c>
      <c r="E29">
        <v>3</v>
      </c>
      <c r="F29">
        <f t="shared" si="9"/>
        <v>0.19800000000000001</v>
      </c>
      <c r="G29">
        <f t="shared" si="10"/>
        <v>0.6670621479485549</v>
      </c>
      <c r="H29" s="1">
        <f t="shared" si="11"/>
        <v>7.7680813844336963E-3</v>
      </c>
      <c r="I29">
        <f t="shared" si="12"/>
        <v>3.1366100790112234E-2</v>
      </c>
      <c r="J29">
        <f>I29/H29</f>
        <v>4.0378182511020206</v>
      </c>
    </row>
    <row r="30" spans="1:11">
      <c r="A30" s="1" t="s">
        <v>47</v>
      </c>
      <c r="B30">
        <v>0.14000000000000001</v>
      </c>
      <c r="C30">
        <v>0.14000000000000001</v>
      </c>
      <c r="D30">
        <v>0.33</v>
      </c>
      <c r="E30" s="5">
        <v>1</v>
      </c>
      <c r="F30">
        <f t="shared" si="9"/>
        <v>6.4680000000000015E-3</v>
      </c>
      <c r="G30">
        <f t="shared" si="10"/>
        <v>0.28359103838367744</v>
      </c>
      <c r="H30" s="1">
        <f t="shared" si="11"/>
        <v>3.3024782965654993E-3</v>
      </c>
      <c r="I30">
        <f t="shared" si="12"/>
        <v>1.3729973128244925E-2</v>
      </c>
      <c r="J30">
        <f>I30/H30</f>
        <v>4.1574756577579262</v>
      </c>
    </row>
    <row r="31" spans="1:11">
      <c r="F31" t="s">
        <v>10</v>
      </c>
      <c r="G31">
        <f>SUM(G27:G30)</f>
        <v>5.7742338408446034</v>
      </c>
      <c r="H31">
        <f>J5</f>
        <v>6.7242188072544229E-2</v>
      </c>
      <c r="J31" s="1" t="s">
        <v>11</v>
      </c>
      <c r="K31" s="1">
        <f>(K26-4)/3</f>
        <v>4.0493602291717799E-2</v>
      </c>
    </row>
    <row r="32" spans="1:11">
      <c r="J32" s="1" t="s">
        <v>12</v>
      </c>
      <c r="K32">
        <f>K31/$E$13</f>
        <v>4.4992891435241995E-2</v>
      </c>
    </row>
    <row r="34" spans="1:11">
      <c r="A34" s="4" t="s">
        <v>35</v>
      </c>
    </row>
    <row r="35" spans="1:11">
      <c r="A35" s="6"/>
      <c r="B35" s="1" t="s">
        <v>48</v>
      </c>
      <c r="C35" s="1" t="s">
        <v>49</v>
      </c>
      <c r="D35" s="1" t="s">
        <v>50</v>
      </c>
      <c r="E35" s="1" t="s">
        <v>51</v>
      </c>
      <c r="F35" s="1" t="s">
        <v>6</v>
      </c>
      <c r="G35" s="1" t="s">
        <v>7</v>
      </c>
      <c r="H35" s="1" t="s">
        <v>38</v>
      </c>
      <c r="I35" s="1"/>
      <c r="J35" s="1" t="s">
        <v>9</v>
      </c>
      <c r="K35" s="1">
        <f>SUM(J36:J39)/4</f>
        <v>4.3040132990797382</v>
      </c>
    </row>
    <row r="36" spans="1:11">
      <c r="A36" s="1" t="s">
        <v>48</v>
      </c>
      <c r="B36" s="5">
        <v>1</v>
      </c>
      <c r="C36">
        <v>0.33</v>
      </c>
      <c r="D36">
        <v>0.33</v>
      </c>
      <c r="E36">
        <v>5</v>
      </c>
      <c r="F36">
        <f>B36*C36*D36*E36</f>
        <v>0.5445000000000001</v>
      </c>
      <c r="G36">
        <f>POWER(F36,0.25)</f>
        <v>0.85901247521495905</v>
      </c>
      <c r="H36" s="1">
        <f>G36/($G$40/$H$40)</f>
        <v>2.0279635893708209E-2</v>
      </c>
      <c r="I36">
        <f>B36*$H$36+C36*$H$37+D36*$H$38+E36*$H$39</f>
        <v>8.7380463253444632E-2</v>
      </c>
      <c r="J36">
        <f>I36/H36</f>
        <v>4.3087787034950944</v>
      </c>
    </row>
    <row r="37" spans="1:11">
      <c r="A37" s="1" t="s">
        <v>49</v>
      </c>
      <c r="B37">
        <v>3</v>
      </c>
      <c r="C37" s="5">
        <v>1</v>
      </c>
      <c r="D37">
        <v>3</v>
      </c>
      <c r="E37">
        <v>5</v>
      </c>
      <c r="F37">
        <f t="shared" ref="F37:F39" si="13">B37*C37*D37*E37</f>
        <v>45</v>
      </c>
      <c r="G37">
        <f t="shared" ref="G37:G39" si="14">POWER(F37,0.25)</f>
        <v>2.5900200641113513</v>
      </c>
      <c r="H37" s="1">
        <f t="shared" ref="H37:H39" si="15">G37/($G$40/$H$40)</f>
        <v>6.1145402858594392E-2</v>
      </c>
      <c r="I37">
        <f t="shared" ref="I37:I39" si="16">B37*$H$36+C37*$H$37+D37*$H$38+E37*$H$39</f>
        <v>0.26292780366967916</v>
      </c>
      <c r="J37">
        <f>I37/H37</f>
        <v>4.3000420534922181</v>
      </c>
    </row>
    <row r="38" spans="1:11">
      <c r="A38" s="1" t="s">
        <v>50</v>
      </c>
      <c r="B38">
        <v>3</v>
      </c>
      <c r="C38">
        <v>0.33</v>
      </c>
      <c r="D38" s="5">
        <v>1</v>
      </c>
      <c r="E38">
        <v>5</v>
      </c>
      <c r="F38">
        <f t="shared" si="13"/>
        <v>4.95</v>
      </c>
      <c r="G38">
        <f t="shared" si="14"/>
        <v>1.4915963080299908</v>
      </c>
      <c r="H38" s="1">
        <f t="shared" si="15"/>
        <v>3.5213726109947517E-2</v>
      </c>
      <c r="I38">
        <f t="shared" si="16"/>
        <v>0.15153293153452588</v>
      </c>
      <c r="J38">
        <f>I38/H38</f>
        <v>4.3032347971752802</v>
      </c>
    </row>
    <row r="39" spans="1:11">
      <c r="A39" s="1" t="s">
        <v>51</v>
      </c>
      <c r="B39">
        <v>0.2</v>
      </c>
      <c r="C39">
        <v>0.2</v>
      </c>
      <c r="D39">
        <v>0.2</v>
      </c>
      <c r="E39" s="5">
        <v>1</v>
      </c>
      <c r="F39">
        <f t="shared" si="13"/>
        <v>8.0000000000000019E-3</v>
      </c>
      <c r="G39">
        <f t="shared" si="14"/>
        <v>0.29906975624424414</v>
      </c>
      <c r="H39" s="1">
        <f t="shared" si="15"/>
        <v>7.0604629600235181E-3</v>
      </c>
      <c r="I39">
        <f t="shared" si="16"/>
        <v>3.0388215932473542E-2</v>
      </c>
      <c r="J39">
        <f>I39/H39</f>
        <v>4.3039976421563608</v>
      </c>
    </row>
    <row r="40" spans="1:11">
      <c r="F40" t="s">
        <v>10</v>
      </c>
      <c r="G40">
        <f>SUM(G36:G39)</f>
        <v>5.2396986036005453</v>
      </c>
      <c r="H40">
        <f>J6</f>
        <v>0.12369922782227363</v>
      </c>
      <c r="J40" s="1" t="s">
        <v>11</v>
      </c>
      <c r="K40" s="1">
        <f>(K35-4)/3</f>
        <v>0.10133776635991272</v>
      </c>
    </row>
    <row r="41" spans="1:11">
      <c r="J41" s="1" t="s">
        <v>12</v>
      </c>
      <c r="K41">
        <f>K40/$E$13</f>
        <v>0.11259751817768079</v>
      </c>
    </row>
    <row r="43" spans="1:11">
      <c r="A43" s="4" t="s">
        <v>36</v>
      </c>
    </row>
    <row r="44" spans="1:11">
      <c r="A44" s="6"/>
      <c r="B44" s="1" t="s">
        <v>52</v>
      </c>
      <c r="C44" s="1" t="s">
        <v>53</v>
      </c>
      <c r="D44" s="1" t="s">
        <v>6</v>
      </c>
      <c r="E44" s="1" t="s">
        <v>7</v>
      </c>
      <c r="F44" s="1" t="s">
        <v>38</v>
      </c>
      <c r="G44" s="1"/>
      <c r="H44" s="1" t="s">
        <v>9</v>
      </c>
      <c r="I44" s="1">
        <f>SUM(H45:H46)/2</f>
        <v>1.9949874371066199</v>
      </c>
    </row>
    <row r="45" spans="1:11">
      <c r="A45" s="1" t="s">
        <v>52</v>
      </c>
      <c r="B45" s="5">
        <v>1</v>
      </c>
      <c r="C45">
        <v>3</v>
      </c>
      <c r="D45">
        <f>B45*C45</f>
        <v>3</v>
      </c>
      <c r="E45">
        <f>POWER(D45,0.5)</f>
        <v>1.7320508075688772</v>
      </c>
      <c r="F45" s="1">
        <f>E45/($E$47/$F$47)</f>
        <v>1.9809737620730895E-2</v>
      </c>
      <c r="G45">
        <f>B45*$F$45+C45*$F$46</f>
        <v>3.9520177685736527E-2</v>
      </c>
      <c r="H45">
        <f>G45/F45</f>
        <v>1.9949874371066203</v>
      </c>
    </row>
    <row r="46" spans="1:11">
      <c r="A46" s="1" t="s">
        <v>53</v>
      </c>
      <c r="B46">
        <v>0.33</v>
      </c>
      <c r="C46" s="5">
        <v>1</v>
      </c>
      <c r="D46">
        <f>B46*C46</f>
        <v>0.33</v>
      </c>
      <c r="E46">
        <f>POWER(D46,0.5)</f>
        <v>0.57445626465380284</v>
      </c>
      <c r="F46" s="1">
        <f>E46/($E$47/$F$47)</f>
        <v>6.5701466883352089E-3</v>
      </c>
      <c r="G46">
        <f>B46*$F$45+C46*$F$46</f>
        <v>1.3107360103176403E-2</v>
      </c>
      <c r="H46">
        <f>G46/F46</f>
        <v>1.9949874371066196</v>
      </c>
    </row>
    <row r="47" spans="1:11">
      <c r="D47" t="s">
        <v>10</v>
      </c>
      <c r="E47">
        <f>SUM(E45:E46)</f>
        <v>2.3065070722226801</v>
      </c>
      <c r="F47">
        <f>J7</f>
        <v>2.6379884309066105E-2</v>
      </c>
      <c r="H47" s="1" t="s">
        <v>11</v>
      </c>
      <c r="I47" s="1">
        <f>(I44-2)/1</f>
        <v>-5.0125628933801458E-3</v>
      </c>
    </row>
    <row r="48" spans="1:11">
      <c r="H48" s="1" t="s">
        <v>12</v>
      </c>
      <c r="I48" t="e">
        <f>I47/$C$13</f>
        <v>#DIV/0!</v>
      </c>
    </row>
    <row r="50" spans="1:9">
      <c r="A50" s="4"/>
    </row>
    <row r="52" spans="1:9">
      <c r="A52" s="1" t="s">
        <v>37</v>
      </c>
    </row>
    <row r="53" spans="1:9">
      <c r="A53" s="6"/>
      <c r="B53" s="1" t="s">
        <v>52</v>
      </c>
      <c r="C53" s="1" t="s">
        <v>53</v>
      </c>
      <c r="D53" s="1" t="s">
        <v>6</v>
      </c>
      <c r="E53" s="1" t="s">
        <v>7</v>
      </c>
      <c r="F53" s="1" t="s">
        <v>38</v>
      </c>
      <c r="G53" s="1"/>
      <c r="H53" s="1" t="s">
        <v>9</v>
      </c>
      <c r="I53" s="1">
        <f>SUM(H54:H55)/2</f>
        <v>2.0591199271079965</v>
      </c>
    </row>
    <row r="54" spans="1:9">
      <c r="A54" s="1" t="s">
        <v>54</v>
      </c>
      <c r="B54" s="5">
        <v>1</v>
      </c>
      <c r="C54">
        <v>5</v>
      </c>
      <c r="D54">
        <f>B54*C54</f>
        <v>5</v>
      </c>
      <c r="E54">
        <f>POWER(D54,0.5)</f>
        <v>2.2360679774997898</v>
      </c>
      <c r="F54" s="1">
        <f>E54/($E$47/$F$47)</f>
        <v>2.5574261299276434E-2</v>
      </c>
      <c r="G54">
        <f>B54*$F$45+C54*$F$46</f>
        <v>5.2660471062406941E-2</v>
      </c>
      <c r="H54">
        <f>G54/F54</f>
        <v>2.0591199271079961</v>
      </c>
    </row>
    <row r="55" spans="1:9">
      <c r="A55" s="1" t="s">
        <v>55</v>
      </c>
      <c r="B55">
        <v>0.2</v>
      </c>
      <c r="C55" s="5">
        <v>1</v>
      </c>
      <c r="D55">
        <f>B55*C55</f>
        <v>0.2</v>
      </c>
      <c r="E55">
        <f>POWER(D55,0.5)</f>
        <v>0.44721359549995793</v>
      </c>
      <c r="F55" s="1">
        <f>E55/($E$47/$F$47)</f>
        <v>5.1148522598552871E-3</v>
      </c>
      <c r="G55">
        <f>B55*$F$45+C55*$F$46</f>
        <v>1.0532094212481389E-2</v>
      </c>
      <c r="H55">
        <f>G55/F55</f>
        <v>2.0591199271079965</v>
      </c>
    </row>
    <row r="56" spans="1:9">
      <c r="D56" t="s">
        <v>10</v>
      </c>
      <c r="E56">
        <f>SUM(E54:E55)</f>
        <v>2.6832815729997477</v>
      </c>
      <c r="F56">
        <f>J16</f>
        <v>2.9869452383534116</v>
      </c>
      <c r="H56" s="1" t="s">
        <v>11</v>
      </c>
      <c r="I56" s="1">
        <f>(I53-2)/1</f>
        <v>5.9119927107996517E-2</v>
      </c>
    </row>
    <row r="57" spans="1:9">
      <c r="H57" s="1" t="s">
        <v>12</v>
      </c>
      <c r="I57" t="e">
        <f>I56/$C$13</f>
        <v>#DIV/0!</v>
      </c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B524624E1A7042A6133C565748973D" ma:contentTypeVersion="2" ma:contentTypeDescription="Create a new document." ma:contentTypeScope="" ma:versionID="6f2b21c017e95d55fd03beddd59d1aeb">
  <xsd:schema xmlns:xsd="http://www.w3.org/2001/XMLSchema" xmlns:xs="http://www.w3.org/2001/XMLSchema" xmlns:p="http://schemas.microsoft.com/office/2006/metadata/properties" xmlns:ns2="8f572df9-e256-4fbc-90b4-ea01d0357e79" targetNamespace="http://schemas.microsoft.com/office/2006/metadata/properties" ma:root="true" ma:fieldsID="420367829a6cf43f32eb687f7c393f91" ns2:_="">
    <xsd:import namespace="8f572df9-e256-4fbc-90b4-ea01d0357e7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572df9-e256-4fbc-90b4-ea01d0357e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BD1B1EB-3D14-4DF0-9D96-76269437E0F8}"/>
</file>

<file path=customXml/itemProps2.xml><?xml version="1.0" encoding="utf-8"?>
<ds:datastoreItem xmlns:ds="http://schemas.openxmlformats.org/officeDocument/2006/customXml" ds:itemID="{30F43557-3567-4F85-8316-32E0D79EF12E}"/>
</file>

<file path=customXml/itemProps3.xml><?xml version="1.0" encoding="utf-8"?>
<ds:datastoreItem xmlns:ds="http://schemas.openxmlformats.org/officeDocument/2006/customXml" ds:itemID="{231838BB-5CE6-4EAC-8020-FDACED3CAD9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Jakub Brumar</dc:creator>
  <cp:keywords/>
  <dc:description/>
  <cp:lastModifiedBy/>
  <cp:revision>38</cp:revision>
  <dcterms:created xsi:type="dcterms:W3CDTF">2013-10-09T17:44:49Z</dcterms:created>
  <dcterms:modified xsi:type="dcterms:W3CDTF">2019-03-28T10:58:05Z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0x01010005B524624E1A7042A6133C565748973D</vt:lpwstr>
  </property>
  <property fmtid="{D5CDD505-2E9C-101B-9397-08002B2CF9AE}" pid="3" name="AuthorIds_UIVersion_512">
    <vt:lpwstr>13</vt:lpwstr>
  </property>
</Properties>
</file>